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EETS\calc sheets\area and exits\"/>
    </mc:Choice>
  </mc:AlternateContent>
  <bookViews>
    <workbookView xWindow="120" yWindow="105" windowWidth="16275" windowHeight="10035"/>
  </bookViews>
  <sheets>
    <sheet name="work sheet" sheetId="1" r:id="rId1"/>
    <sheet name="Look up sheet" sheetId="2" r:id="rId2"/>
  </sheets>
  <definedNames>
    <definedName name="yes">'Look up sheet'!$A$1:$A$2</definedName>
  </definedNames>
  <calcPr calcId="152511"/>
</workbook>
</file>

<file path=xl/calcChain.xml><?xml version="1.0" encoding="utf-8"?>
<calcChain xmlns="http://schemas.openxmlformats.org/spreadsheetml/2006/main">
  <c r="D26" i="1" l="1"/>
  <c r="D27" i="1" s="1"/>
  <c r="D37" i="1"/>
  <c r="D40" i="1"/>
  <c r="D39" i="1" s="1"/>
  <c r="D30" i="1" l="1"/>
  <c r="E30" i="1" s="1"/>
  <c r="D36" i="1" s="1"/>
  <c r="D35" i="1" s="1"/>
  <c r="O9" i="1"/>
  <c r="M9" i="1"/>
  <c r="D18" i="1"/>
  <c r="D17" i="1" s="1"/>
  <c r="D5" i="1"/>
  <c r="D8" i="1" l="1"/>
  <c r="E8" i="1" s="1"/>
  <c r="D14" i="1" s="1"/>
  <c r="O10" i="1"/>
  <c r="D13" i="1" l="1"/>
  <c r="M10" i="1" s="1"/>
  <c r="P9" i="1" s="1"/>
</calcChain>
</file>

<file path=xl/sharedStrings.xml><?xml version="1.0" encoding="utf-8"?>
<sst xmlns="http://schemas.openxmlformats.org/spreadsheetml/2006/main" count="110" uniqueCount="65">
  <si>
    <t>DETERMINE - W</t>
  </si>
  <si>
    <r>
      <t>W=(L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xw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+L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xw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xw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….)/F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</si>
  <si>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</si>
  <si>
    <r>
      <t>w</t>
    </r>
    <r>
      <rPr>
        <vertAlign val="subscript"/>
        <sz val="11"/>
        <color theme="1"/>
        <rFont val="Calibri"/>
        <family val="2"/>
        <scheme val="minor"/>
      </rPr>
      <t>1</t>
    </r>
  </si>
  <si>
    <r>
      <t>A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</t>
    </r>
  </si>
  <si>
    <r>
      <t>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</t>
    </r>
  </si>
  <si>
    <r>
      <t>I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</t>
    </r>
  </si>
  <si>
    <r>
      <t>I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</t>
    </r>
  </si>
  <si>
    <t>F</t>
  </si>
  <si>
    <t>P</t>
  </si>
  <si>
    <t xml:space="preserve">W </t>
  </si>
  <si>
    <t>setback</t>
  </si>
  <si>
    <t>wall length</t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</si>
  <si>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</si>
  <si>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w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</si>
  <si>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</si>
  <si>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w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</si>
  <si>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</si>
  <si>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w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</si>
  <si>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</si>
  <si>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w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</si>
  <si>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</si>
  <si>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w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</si>
  <si>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</si>
  <si>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w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</si>
  <si>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</si>
  <si>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w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</si>
  <si>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/>
    </r>
  </si>
  <si>
    <r>
      <t>w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/>
    </r>
  </si>
  <si>
    <t>B</t>
  </si>
  <si>
    <t>Occupancy</t>
  </si>
  <si>
    <t>Construction</t>
  </si>
  <si>
    <t>Basic allowable from table 503</t>
  </si>
  <si>
    <r>
      <t>A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 {A</t>
    </r>
    <r>
      <rPr>
        <vertAlign val="subscript"/>
        <sz val="10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[A</t>
    </r>
    <r>
      <rPr>
        <vertAlign val="sub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x L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] + [A</t>
    </r>
    <r>
      <rPr>
        <vertAlign val="subscript"/>
        <sz val="11"/>
        <color theme="1"/>
        <rFont val="Calibri"/>
        <family val="2"/>
        <scheme val="minor"/>
      </rPr>
      <t xml:space="preserve">t </t>
    </r>
    <r>
      <rPr>
        <sz val="11"/>
        <color theme="1"/>
        <rFont val="Calibri"/>
        <family val="2"/>
        <scheme val="minor"/>
      </rPr>
      <t>x L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]}</t>
    </r>
  </si>
  <si>
    <r>
      <t>I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= [F/P-.025] W/30</t>
    </r>
  </si>
  <si>
    <t>Building Area</t>
  </si>
  <si>
    <t>lvl 1</t>
  </si>
  <si>
    <t>lvl 2</t>
  </si>
  <si>
    <t>Total</t>
  </si>
  <si>
    <t>Allowable bldg area per story</t>
  </si>
  <si>
    <t>Perimeter of Entire Building</t>
  </si>
  <si>
    <t>Percentage of Perimter with &gt;20 ft width. Must be &gt; 25%</t>
  </si>
  <si>
    <r>
      <t>Width :  20 &lt;  w</t>
    </r>
    <r>
      <rPr>
        <vertAlign val="sub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&lt; 30</t>
    </r>
  </si>
  <si>
    <t>Story</t>
  </si>
  <si>
    <t xml:space="preserve"> SPRINKLERS  (yes or no)</t>
  </si>
  <si>
    <t>YES</t>
  </si>
  <si>
    <t>NO</t>
  </si>
  <si>
    <t>Averege width of frontage</t>
  </si>
  <si>
    <t>Total Frontage width greater than 20 feet</t>
  </si>
  <si>
    <t>Mixed Use summary</t>
  </si>
  <si>
    <t>Actual area</t>
  </si>
  <si>
    <t>allowable</t>
  </si>
  <si>
    <t>+</t>
  </si>
  <si>
    <t>&lt; 1</t>
  </si>
  <si>
    <t>IIB</t>
  </si>
  <si>
    <t>MIXED OCCUPANCY #2</t>
  </si>
  <si>
    <t>PRIMARY OCCUPANCY</t>
  </si>
  <si>
    <t>F-2</t>
  </si>
  <si>
    <t>Average width of frontage</t>
  </si>
  <si>
    <r>
      <t>A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= A</t>
    </r>
    <r>
      <rPr>
        <vertAlign val="subscript"/>
        <sz val="10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+ [Ns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x L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]</t>
    </r>
  </si>
  <si>
    <t>Ns</t>
  </si>
  <si>
    <t>Basic allowable non sprinklered</t>
  </si>
  <si>
    <t>Basic allowable from table 506.2</t>
  </si>
  <si>
    <t>Sprinklered (S1)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</si>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</sst>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" fontId="1" fillId="2" borderId="1" xfId="1" applyNumberFormat="1" applyAlignment="1">
      <alignment horizontal="center" vertical="center"/>
    </xf>
    <xf numFmtId="2" fontId="1" fillId="2" borderId="1" xfId="1" applyNumberFormat="1" applyAlignment="1">
      <alignment horizontal="center" vertical="center"/>
    </xf>
    <xf numFmtId="0" fontId="1" fillId="2" borderId="1" xfId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4" fontId="0" fillId="0" borderId="0" xfId="2" applyNumberFormat="1" applyFont="1" applyAlignment="1">
      <alignment horizont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/>
    <xf numFmtId="0" fontId="0" fillId="0" borderId="3" xfId="0" applyBorder="1" applyAlignment="1">
      <alignment horizontal="left"/>
    </xf>
    <xf numFmtId="164" fontId="3" fillId="0" borderId="12" xfId="2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0" xfId="3" applyFont="1" applyAlignment="1">
      <alignment horizontal="right" vertical="center"/>
    </xf>
    <xf numFmtId="164" fontId="4" fillId="0" borderId="12" xfId="2" applyNumberFormat="1" applyFont="1" applyFill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165" fontId="0" fillId="0" borderId="0" xfId="0" applyNumberFormat="1" applyAlignment="1">
      <alignment horizontal="center" vertical="center"/>
    </xf>
  </cellXfs>
  <cellStyles count="4">
    <cellStyle name="Calculation" xfId="1" builtinId="22"/>
    <cellStyle name="Comma" xfId="2" builtinId="3"/>
    <cellStyle name="Normal" xfId="0" builtinId="0"/>
    <cellStyle name="Percent" xfId="3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topLeftCell="A4" zoomScale="115" zoomScaleNormal="115" workbookViewId="0">
      <selection activeCell="L15" sqref="L15"/>
    </sheetView>
  </sheetViews>
  <sheetFormatPr defaultRowHeight="15" x14ac:dyDescent="0.25"/>
  <cols>
    <col min="1" max="1" width="36.140625" customWidth="1"/>
    <col min="2" max="2" width="28.140625" style="3" customWidth="1"/>
    <col min="3" max="3" width="9" style="2" customWidth="1"/>
    <col min="4" max="4" width="13.28515625" style="5" customWidth="1"/>
    <col min="5" max="5" width="11.42578125" customWidth="1"/>
    <col min="8" max="8" width="3.28515625" customWidth="1"/>
    <col min="12" max="12" width="9.140625" customWidth="1"/>
    <col min="13" max="13" width="12.85546875" customWidth="1"/>
    <col min="14" max="14" width="5.7109375" customWidth="1"/>
    <col min="15" max="15" width="12.85546875" customWidth="1"/>
    <col min="16" max="17" width="9.140625" customWidth="1"/>
  </cols>
  <sheetData>
    <row r="1" spans="1:16" ht="18" customHeight="1" x14ac:dyDescent="0.35">
      <c r="A1" s="42" t="s">
        <v>56</v>
      </c>
      <c r="B1" s="42"/>
      <c r="L1" s="10"/>
    </row>
    <row r="2" spans="1:16" x14ac:dyDescent="0.25">
      <c r="B2" s="7"/>
      <c r="L2" s="10"/>
    </row>
    <row r="3" spans="1:16" x14ac:dyDescent="0.25">
      <c r="A3" s="7" t="s">
        <v>35</v>
      </c>
      <c r="B3" s="7"/>
      <c r="C3" s="2" t="s">
        <v>36</v>
      </c>
      <c r="D3" s="31">
        <v>60000</v>
      </c>
      <c r="F3" s="9" t="s">
        <v>0</v>
      </c>
      <c r="G3" s="9"/>
      <c r="L3" s="13"/>
    </row>
    <row r="4" spans="1:16" ht="18" x14ac:dyDescent="0.25">
      <c r="A4" s="7"/>
      <c r="B4" s="7"/>
      <c r="C4" s="2" t="s">
        <v>37</v>
      </c>
      <c r="D4" s="32">
        <v>0</v>
      </c>
      <c r="F4" s="6" t="s">
        <v>1</v>
      </c>
      <c r="G4" s="6"/>
      <c r="H4" s="6"/>
      <c r="I4" s="6"/>
      <c r="J4" s="6"/>
      <c r="L4" s="13"/>
    </row>
    <row r="5" spans="1:16" ht="18" x14ac:dyDescent="0.35">
      <c r="A5" s="7"/>
      <c r="B5" s="7"/>
      <c r="C5" s="2" t="s">
        <v>38</v>
      </c>
      <c r="D5" s="19">
        <f>SUM(D3:D4)</f>
        <v>60000</v>
      </c>
      <c r="F5" s="11" t="s">
        <v>42</v>
      </c>
      <c r="G5" s="11"/>
      <c r="H5" s="11"/>
      <c r="I5" s="11"/>
      <c r="J5" s="11"/>
      <c r="L5" s="13"/>
      <c r="M5" s="44" t="s">
        <v>49</v>
      </c>
      <c r="N5" s="44"/>
      <c r="O5" s="44"/>
      <c r="P5" s="44"/>
    </row>
    <row r="6" spans="1:16" x14ac:dyDescent="0.25">
      <c r="A6" t="s">
        <v>43</v>
      </c>
      <c r="B6" s="7"/>
      <c r="D6" s="5">
        <v>1</v>
      </c>
      <c r="L6" s="13"/>
      <c r="M6" s="8" t="s">
        <v>50</v>
      </c>
      <c r="N6" s="43" t="s">
        <v>52</v>
      </c>
      <c r="O6" s="8" t="s">
        <v>50</v>
      </c>
      <c r="P6" s="43" t="s">
        <v>53</v>
      </c>
    </row>
    <row r="7" spans="1:16" x14ac:dyDescent="0.25">
      <c r="A7" s="7" t="s">
        <v>40</v>
      </c>
      <c r="B7" s="7"/>
      <c r="C7" s="2" t="s">
        <v>9</v>
      </c>
      <c r="D7" s="19">
        <v>1000</v>
      </c>
      <c r="F7" s="35" t="s">
        <v>12</v>
      </c>
      <c r="G7" s="36"/>
      <c r="H7" s="10"/>
      <c r="I7" s="35" t="s">
        <v>11</v>
      </c>
      <c r="J7" s="36"/>
      <c r="L7" s="13"/>
      <c r="M7" s="2" t="s">
        <v>51</v>
      </c>
      <c r="N7" s="43"/>
      <c r="O7" s="2" t="s">
        <v>51</v>
      </c>
      <c r="P7" s="43"/>
    </row>
    <row r="8" spans="1:16" ht="18" x14ac:dyDescent="0.35">
      <c r="A8" s="7" t="s">
        <v>41</v>
      </c>
      <c r="B8" s="7"/>
      <c r="D8" s="29">
        <f>D18/D7</f>
        <v>1</v>
      </c>
      <c r="E8" s="2" t="str">
        <f>IF(D8&gt;0.25,"ok","no good")</f>
        <v>ok</v>
      </c>
      <c r="F8" s="4" t="s">
        <v>2</v>
      </c>
      <c r="G8" s="4">
        <v>300</v>
      </c>
      <c r="H8" s="10"/>
      <c r="I8" s="4" t="s">
        <v>3</v>
      </c>
      <c r="J8" s="4">
        <v>20</v>
      </c>
      <c r="K8" s="14"/>
      <c r="L8" s="13"/>
    </row>
    <row r="9" spans="1:16" ht="18" x14ac:dyDescent="0.35">
      <c r="A9" s="37" t="s">
        <v>30</v>
      </c>
      <c r="B9" s="38"/>
      <c r="C9" s="26"/>
      <c r="D9" s="21" t="s">
        <v>57</v>
      </c>
      <c r="F9" s="4" t="s">
        <v>13</v>
      </c>
      <c r="G9" s="4">
        <v>200</v>
      </c>
      <c r="H9" s="10"/>
      <c r="I9" s="4" t="s">
        <v>14</v>
      </c>
      <c r="J9" s="4">
        <v>20</v>
      </c>
      <c r="K9" s="15"/>
      <c r="L9" s="13"/>
      <c r="M9" s="34">
        <f>D3</f>
        <v>60000</v>
      </c>
      <c r="N9" s="43" t="s">
        <v>52</v>
      </c>
      <c r="O9" s="34">
        <f>D25</f>
        <v>40313</v>
      </c>
      <c r="P9" s="45">
        <f>M9/M10+O9/O10</f>
        <v>1.3657871146127096</v>
      </c>
    </row>
    <row r="10" spans="1:16" ht="18" x14ac:dyDescent="0.35">
      <c r="A10" s="39" t="s">
        <v>31</v>
      </c>
      <c r="B10" s="40"/>
      <c r="C10" s="27"/>
      <c r="D10" s="22" t="s">
        <v>64</v>
      </c>
      <c r="F10" s="4" t="s">
        <v>15</v>
      </c>
      <c r="G10" s="4">
        <v>300</v>
      </c>
      <c r="H10" s="10"/>
      <c r="I10" s="4" t="s">
        <v>16</v>
      </c>
      <c r="J10" s="4">
        <v>20</v>
      </c>
      <c r="K10" s="14"/>
      <c r="L10" s="13"/>
      <c r="M10" s="33">
        <f>D13</f>
        <v>81000</v>
      </c>
      <c r="N10" s="43"/>
      <c r="O10" s="33">
        <f>D35</f>
        <v>64496.014512128801</v>
      </c>
      <c r="P10" s="45"/>
    </row>
    <row r="11" spans="1:16" ht="18" x14ac:dyDescent="0.35">
      <c r="A11" s="23" t="s">
        <v>62</v>
      </c>
      <c r="B11" s="8" t="s">
        <v>63</v>
      </c>
      <c r="C11" s="28" t="s">
        <v>5</v>
      </c>
      <c r="D11" s="30">
        <v>72000</v>
      </c>
      <c r="F11" s="4" t="s">
        <v>17</v>
      </c>
      <c r="G11" s="4">
        <v>200</v>
      </c>
      <c r="H11" s="10"/>
      <c r="I11" s="4" t="s">
        <v>18</v>
      </c>
      <c r="J11" s="4">
        <v>20</v>
      </c>
      <c r="K11" s="14"/>
      <c r="L11" s="13"/>
    </row>
    <row r="12" spans="1:16" ht="18" x14ac:dyDescent="0.35">
      <c r="A12" t="s">
        <v>61</v>
      </c>
      <c r="B12" s="7"/>
      <c r="C12" s="2" t="s">
        <v>60</v>
      </c>
      <c r="D12" s="30">
        <v>18000</v>
      </c>
      <c r="F12" s="4" t="s">
        <v>19</v>
      </c>
      <c r="G12" s="4">
        <v>0</v>
      </c>
      <c r="H12" s="10"/>
      <c r="I12" s="4" t="s">
        <v>20</v>
      </c>
      <c r="J12" s="4">
        <v>0</v>
      </c>
      <c r="K12" s="12"/>
      <c r="L12" s="12"/>
    </row>
    <row r="13" spans="1:16" ht="18" x14ac:dyDescent="0.35">
      <c r="A13" t="s">
        <v>39</v>
      </c>
      <c r="B13" s="2" t="s">
        <v>59</v>
      </c>
      <c r="C13" s="2" t="s">
        <v>4</v>
      </c>
      <c r="D13" s="20">
        <f>D11+(D12*D14)</f>
        <v>81000</v>
      </c>
      <c r="F13" s="4" t="s">
        <v>21</v>
      </c>
      <c r="G13" s="4">
        <v>0</v>
      </c>
      <c r="H13" s="10"/>
      <c r="I13" s="4" t="s">
        <v>22</v>
      </c>
      <c r="J13" s="4">
        <v>0</v>
      </c>
      <c r="K13" s="12"/>
      <c r="L13" s="12"/>
    </row>
    <row r="14" spans="1:16" ht="18" x14ac:dyDescent="0.35">
      <c r="A14" s="1"/>
      <c r="B14" s="5" t="s">
        <v>34</v>
      </c>
      <c r="C14" s="5" t="s">
        <v>6</v>
      </c>
      <c r="D14" s="17">
        <f>IF(E8="ok",(D18/D7-0.25)*D17/30,"0")</f>
        <v>0.5</v>
      </c>
      <c r="F14" s="4" t="s">
        <v>23</v>
      </c>
      <c r="G14" s="4">
        <v>0</v>
      </c>
      <c r="H14" s="10"/>
      <c r="I14" s="4" t="s">
        <v>24</v>
      </c>
      <c r="J14" s="4">
        <v>0</v>
      </c>
    </row>
    <row r="15" spans="1:16" ht="18" x14ac:dyDescent="0.35">
      <c r="A15" s="7"/>
      <c r="B15" s="2"/>
      <c r="D15" s="18"/>
      <c r="F15" s="4" t="s">
        <v>25</v>
      </c>
      <c r="G15" s="4">
        <v>0</v>
      </c>
      <c r="H15" s="10"/>
      <c r="I15" s="4" t="s">
        <v>26</v>
      </c>
      <c r="J15" s="4">
        <v>0</v>
      </c>
    </row>
    <row r="16" spans="1:16" ht="18" x14ac:dyDescent="0.35">
      <c r="B16" s="7"/>
      <c r="F16" s="4" t="s">
        <v>27</v>
      </c>
      <c r="G16" s="4">
        <v>0</v>
      </c>
      <c r="H16" s="10"/>
      <c r="I16" s="4" t="s">
        <v>28</v>
      </c>
      <c r="J16" s="4">
        <v>0</v>
      </c>
    </row>
    <row r="17" spans="1:10" x14ac:dyDescent="0.25">
      <c r="A17" s="1" t="s">
        <v>58</v>
      </c>
      <c r="B17" s="1"/>
      <c r="C17" s="5" t="s">
        <v>10</v>
      </c>
      <c r="D17" s="16">
        <f>(G8*J8+G9*J9+G10*J10+G11*J11+G12*J12+G13*J13+G14*J14+G15*J15+G16*J16)/D18</f>
        <v>20</v>
      </c>
    </row>
    <row r="18" spans="1:10" x14ac:dyDescent="0.25">
      <c r="A18" s="41" t="s">
        <v>48</v>
      </c>
      <c r="B18" s="41"/>
      <c r="C18" s="2" t="s">
        <v>8</v>
      </c>
      <c r="D18" s="18">
        <f>SUM(G8:G16)</f>
        <v>1000</v>
      </c>
    </row>
    <row r="23" spans="1:10" ht="21" x14ac:dyDescent="0.35">
      <c r="A23" s="42" t="s">
        <v>55</v>
      </c>
      <c r="B23" s="42"/>
    </row>
    <row r="24" spans="1:10" x14ac:dyDescent="0.25">
      <c r="B24" s="7"/>
    </row>
    <row r="25" spans="1:10" x14ac:dyDescent="0.25">
      <c r="A25" s="7" t="s">
        <v>35</v>
      </c>
      <c r="B25" s="7"/>
      <c r="C25" s="2" t="s">
        <v>36</v>
      </c>
      <c r="D25" s="31">
        <v>40313</v>
      </c>
      <c r="F25" s="9" t="s">
        <v>0</v>
      </c>
      <c r="G25" s="9"/>
    </row>
    <row r="26" spans="1:10" ht="18" x14ac:dyDescent="0.25">
      <c r="A26" s="7"/>
      <c r="B26" s="7"/>
      <c r="C26" s="2" t="s">
        <v>37</v>
      </c>
      <c r="D26" s="19">
        <f>6731+1242</f>
        <v>7973</v>
      </c>
      <c r="F26" s="6" t="s">
        <v>1</v>
      </c>
      <c r="G26" s="6"/>
      <c r="H26" s="6"/>
      <c r="I26" s="6"/>
      <c r="J26" s="6"/>
    </row>
    <row r="27" spans="1:10" ht="18" x14ac:dyDescent="0.35">
      <c r="A27" s="7"/>
      <c r="B27" s="7"/>
      <c r="C27" s="2" t="s">
        <v>38</v>
      </c>
      <c r="D27" s="19">
        <f>SUM(D25:D26)</f>
        <v>48286</v>
      </c>
      <c r="F27" s="11" t="s">
        <v>42</v>
      </c>
      <c r="G27" s="11"/>
      <c r="H27" s="11"/>
      <c r="I27" s="11"/>
      <c r="J27" s="11"/>
    </row>
    <row r="28" spans="1:10" x14ac:dyDescent="0.25">
      <c r="A28" t="s">
        <v>43</v>
      </c>
      <c r="B28" s="7"/>
      <c r="D28" s="5">
        <v>2</v>
      </c>
    </row>
    <row r="29" spans="1:10" x14ac:dyDescent="0.25">
      <c r="A29" s="7" t="s">
        <v>40</v>
      </c>
      <c r="B29" s="7"/>
      <c r="C29" s="2" t="s">
        <v>9</v>
      </c>
      <c r="D29" s="19">
        <v>913</v>
      </c>
      <c r="F29" s="35" t="s">
        <v>12</v>
      </c>
      <c r="G29" s="36"/>
      <c r="H29" s="10"/>
      <c r="I29" s="35" t="s">
        <v>11</v>
      </c>
      <c r="J29" s="36"/>
    </row>
    <row r="30" spans="1:10" ht="18" x14ac:dyDescent="0.35">
      <c r="A30" s="7" t="s">
        <v>41</v>
      </c>
      <c r="B30" s="7"/>
      <c r="D30" s="29">
        <f>D40/D29</f>
        <v>0.95254107338444693</v>
      </c>
      <c r="E30" s="2" t="str">
        <f>IF(D30&gt;0.25,"ok","no good")</f>
        <v>ok</v>
      </c>
      <c r="F30" s="4" t="s">
        <v>2</v>
      </c>
      <c r="G30" s="4">
        <v>175</v>
      </c>
      <c r="H30" s="10"/>
      <c r="I30" s="4" t="s">
        <v>3</v>
      </c>
      <c r="J30" s="4">
        <v>30</v>
      </c>
    </row>
    <row r="31" spans="1:10" ht="18" x14ac:dyDescent="0.35">
      <c r="A31" s="37" t="s">
        <v>30</v>
      </c>
      <c r="B31" s="38"/>
      <c r="C31" s="26"/>
      <c r="D31" s="21" t="s">
        <v>29</v>
      </c>
      <c r="F31" s="4" t="s">
        <v>13</v>
      </c>
      <c r="G31" s="4">
        <v>126.67</v>
      </c>
      <c r="H31" s="10"/>
      <c r="I31" s="4" t="s">
        <v>14</v>
      </c>
      <c r="J31" s="4">
        <v>25</v>
      </c>
    </row>
    <row r="32" spans="1:10" ht="18" x14ac:dyDescent="0.35">
      <c r="A32" s="39" t="s">
        <v>31</v>
      </c>
      <c r="B32" s="40"/>
      <c r="C32" s="27"/>
      <c r="D32" s="22" t="s">
        <v>54</v>
      </c>
      <c r="F32" s="4" t="s">
        <v>15</v>
      </c>
      <c r="G32" s="4">
        <v>111</v>
      </c>
      <c r="H32" s="10"/>
      <c r="I32" s="4" t="s">
        <v>16</v>
      </c>
      <c r="J32" s="4">
        <v>30</v>
      </c>
    </row>
    <row r="33" spans="1:10" ht="18" x14ac:dyDescent="0.35">
      <c r="A33" s="23" t="s">
        <v>32</v>
      </c>
      <c r="B33" s="24"/>
      <c r="C33" s="28" t="s">
        <v>5</v>
      </c>
      <c r="D33" s="25">
        <v>17500</v>
      </c>
      <c r="F33" s="4" t="s">
        <v>17</v>
      </c>
      <c r="G33" s="4">
        <v>175</v>
      </c>
      <c r="H33" s="10"/>
      <c r="I33" s="4" t="s">
        <v>18</v>
      </c>
      <c r="J33" s="4">
        <v>30</v>
      </c>
    </row>
    <row r="34" spans="1:10" ht="18" x14ac:dyDescent="0.35">
      <c r="B34" s="7"/>
      <c r="F34" s="4" t="s">
        <v>19</v>
      </c>
      <c r="G34" s="4">
        <v>282</v>
      </c>
      <c r="H34" s="10"/>
      <c r="I34" s="4" t="s">
        <v>20</v>
      </c>
      <c r="J34" s="4">
        <v>30</v>
      </c>
    </row>
    <row r="35" spans="1:10" ht="18" x14ac:dyDescent="0.35">
      <c r="A35" t="s">
        <v>39</v>
      </c>
      <c r="B35" s="2" t="s">
        <v>33</v>
      </c>
      <c r="C35" s="2" t="s">
        <v>4</v>
      </c>
      <c r="D35" s="20">
        <f>(D33+(D33*D36)+(D33*D37))</f>
        <v>64496.014512128801</v>
      </c>
      <c r="F35" s="4" t="s">
        <v>21</v>
      </c>
      <c r="G35" s="4">
        <v>0</v>
      </c>
      <c r="H35" s="10"/>
      <c r="I35" s="4" t="s">
        <v>22</v>
      </c>
      <c r="J35" s="4">
        <v>0</v>
      </c>
    </row>
    <row r="36" spans="1:10" ht="18" x14ac:dyDescent="0.35">
      <c r="A36" s="1"/>
      <c r="B36" s="5" t="s">
        <v>34</v>
      </c>
      <c r="C36" s="5" t="s">
        <v>6</v>
      </c>
      <c r="D36" s="17">
        <f>IF(E30="ok",(D40/D29-0.25)*D39/30,"0")</f>
        <v>0.6854865435502171</v>
      </c>
      <c r="F36" s="4" t="s">
        <v>23</v>
      </c>
      <c r="G36" s="4">
        <v>0</v>
      </c>
      <c r="H36" s="10"/>
      <c r="I36" s="4" t="s">
        <v>24</v>
      </c>
      <c r="J36" s="4">
        <v>0</v>
      </c>
    </row>
    <row r="37" spans="1:10" ht="18" x14ac:dyDescent="0.35">
      <c r="A37" s="7" t="s">
        <v>44</v>
      </c>
      <c r="B37" s="2" t="s">
        <v>45</v>
      </c>
      <c r="C37" s="2" t="s">
        <v>7</v>
      </c>
      <c r="D37" s="18">
        <f>IF(B37="yes",IF(D28=1,3,2),0)</f>
        <v>2</v>
      </c>
      <c r="F37" s="4" t="s">
        <v>25</v>
      </c>
      <c r="G37" s="4">
        <v>0</v>
      </c>
      <c r="H37" s="10"/>
      <c r="I37" s="4" t="s">
        <v>26</v>
      </c>
      <c r="J37" s="4">
        <v>0</v>
      </c>
    </row>
    <row r="38" spans="1:10" ht="18" x14ac:dyDescent="0.35">
      <c r="B38" s="2"/>
      <c r="F38" s="4" t="s">
        <v>27</v>
      </c>
      <c r="G38" s="4">
        <v>0</v>
      </c>
      <c r="H38" s="10"/>
      <c r="I38" s="4" t="s">
        <v>28</v>
      </c>
      <c r="J38" s="4">
        <v>0</v>
      </c>
    </row>
    <row r="39" spans="1:10" x14ac:dyDescent="0.25">
      <c r="A39" s="1" t="s">
        <v>47</v>
      </c>
      <c r="B39" s="1"/>
      <c r="C39" s="5" t="s">
        <v>10</v>
      </c>
      <c r="D39" s="16">
        <f>(G30*J30+G31*J31+G32*J32+G33*J33+G34*J34+G35*J35+G36*J36+G37*J37+G38*J38)/D40</f>
        <v>29.27173525590166</v>
      </c>
    </row>
    <row r="40" spans="1:10" x14ac:dyDescent="0.25">
      <c r="A40" s="41" t="s">
        <v>48</v>
      </c>
      <c r="B40" s="41"/>
      <c r="C40" s="2" t="s">
        <v>8</v>
      </c>
      <c r="D40" s="18">
        <f>SUM(G30:G38)</f>
        <v>869.67000000000007</v>
      </c>
    </row>
  </sheetData>
  <mergeCells count="17">
    <mergeCell ref="N6:N7"/>
    <mergeCell ref="P6:P7"/>
    <mergeCell ref="M5:P5"/>
    <mergeCell ref="N9:N10"/>
    <mergeCell ref="P9:P10"/>
    <mergeCell ref="A1:B1"/>
    <mergeCell ref="F7:G7"/>
    <mergeCell ref="A9:B9"/>
    <mergeCell ref="A10:B10"/>
    <mergeCell ref="A18:B18"/>
    <mergeCell ref="I29:J29"/>
    <mergeCell ref="A31:B31"/>
    <mergeCell ref="I7:J7"/>
    <mergeCell ref="A32:B32"/>
    <mergeCell ref="A40:B40"/>
    <mergeCell ref="A23:B23"/>
    <mergeCell ref="F29:G29"/>
  </mergeCells>
  <conditionalFormatting sqref="J30:J33">
    <cfRule type="cellIs" dxfId="4" priority="5" operator="greaterThan">
      <formula>30</formula>
    </cfRule>
  </conditionalFormatting>
  <conditionalFormatting sqref="D30">
    <cfRule type="cellIs" dxfId="3" priority="4" operator="lessThan">
      <formula>0.25</formula>
    </cfRule>
  </conditionalFormatting>
  <conditionalFormatting sqref="J8:J11">
    <cfRule type="cellIs" dxfId="2" priority="3" operator="greaterThan">
      <formula>30</formula>
    </cfRule>
  </conditionalFormatting>
  <conditionalFormatting sqref="D8">
    <cfRule type="cellIs" dxfId="1" priority="2" operator="lessThan">
      <formula>0.25</formula>
    </cfRule>
  </conditionalFormatting>
  <conditionalFormatting sqref="D13">
    <cfRule type="cellIs" dxfId="0" priority="1" operator="lessThan">
      <formula>$D$5</formula>
    </cfRule>
  </conditionalFormatting>
  <dataValidations count="1">
    <dataValidation type="list" allowBlank="1" showInputMessage="1" showErrorMessage="1" sqref="B37 B15">
      <formula1>yes</formula1>
    </dataValidation>
  </dataValidations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 sheet</vt:lpstr>
      <vt:lpstr>Look up sheet</vt:lpstr>
      <vt:lpstr>yes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Tweed</dc:creator>
  <cp:lastModifiedBy>Robert Tweed</cp:lastModifiedBy>
  <cp:lastPrinted>2015-06-23T21:22:10Z</cp:lastPrinted>
  <dcterms:created xsi:type="dcterms:W3CDTF">2015-04-15T23:23:03Z</dcterms:created>
  <dcterms:modified xsi:type="dcterms:W3CDTF">2018-02-19T21:55:38Z</dcterms:modified>
</cp:coreProperties>
</file>